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arquivos-pc\Servidor\Prefeitura\2020\Engenharia\Projeto Centro de Eventos Etapa 2\Documentos\"/>
    </mc:Choice>
  </mc:AlternateContent>
  <xr:revisionPtr revIDLastSave="0" documentId="13_ncr:1_{E1A15C9F-E003-4ED2-AF24-7A3AFD47BDA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F97" i="1" l="1"/>
  <c r="F72" i="1" l="1"/>
  <c r="F101" i="1" l="1"/>
  <c r="F100" i="1"/>
  <c r="F99" i="1"/>
  <c r="F98" i="1"/>
  <c r="F73" i="1"/>
  <c r="F74" i="1" s="1"/>
  <c r="F71" i="1"/>
  <c r="F70" i="1"/>
  <c r="F68" i="1"/>
  <c r="F63" i="1" l="1"/>
  <c r="F58" i="1"/>
  <c r="F47" i="1"/>
  <c r="F42" i="1"/>
  <c r="F41" i="1" l="1"/>
  <c r="F40" i="1"/>
  <c r="F29" i="1" l="1"/>
  <c r="F28" i="1"/>
  <c r="F27" i="1"/>
  <c r="F20" i="1"/>
  <c r="F15" i="1"/>
  <c r="F14" i="1"/>
  <c r="F9" i="1"/>
  <c r="F55" i="1" l="1"/>
  <c r="F56" i="1"/>
  <c r="E55" i="1"/>
  <c r="F48" i="1"/>
  <c r="F46" i="1"/>
  <c r="F45" i="1"/>
  <c r="F33" i="1"/>
  <c r="F32" i="1"/>
  <c r="F31" i="1"/>
  <c r="F30" i="1"/>
</calcChain>
</file>

<file path=xl/sharedStrings.xml><?xml version="1.0" encoding="utf-8"?>
<sst xmlns="http://schemas.openxmlformats.org/spreadsheetml/2006/main" count="322" uniqueCount="207">
  <si>
    <t>MEMORIAL DE CÁLCULO QUANTITATIVO</t>
  </si>
  <si>
    <t>ITEM</t>
  </si>
  <si>
    <t>DESCRIÇÃO</t>
  </si>
  <si>
    <t>UNID</t>
  </si>
  <si>
    <t>ORIGEM</t>
  </si>
  <si>
    <t>CÁLCULO</t>
  </si>
  <si>
    <t>QTDADE</t>
  </si>
  <si>
    <t>SERVIÇOS PRELIMINARES</t>
  </si>
  <si>
    <t>1.1</t>
  </si>
  <si>
    <t>m³</t>
  </si>
  <si>
    <t>INFRA ESTRUTURA</t>
  </si>
  <si>
    <t>2.1</t>
  </si>
  <si>
    <t>SUPRA ESTRUTURA</t>
  </si>
  <si>
    <t>3.1</t>
  </si>
  <si>
    <t>4.1</t>
  </si>
  <si>
    <t>PAREDES PAINEIS ESQUADRIAS</t>
  </si>
  <si>
    <t>m²</t>
  </si>
  <si>
    <t>4.2</t>
  </si>
  <si>
    <t>m</t>
  </si>
  <si>
    <t>Unid</t>
  </si>
  <si>
    <t>COBERTURA E PROTEÇÕES</t>
  </si>
  <si>
    <t>5.1</t>
  </si>
  <si>
    <t>5.2</t>
  </si>
  <si>
    <t xml:space="preserve">m </t>
  </si>
  <si>
    <t>5.3</t>
  </si>
  <si>
    <t>6.1</t>
  </si>
  <si>
    <t>REVESTIMENTOS</t>
  </si>
  <si>
    <t>7.1</t>
  </si>
  <si>
    <t>8.1</t>
  </si>
  <si>
    <t>8.1.1</t>
  </si>
  <si>
    <t>6.2</t>
  </si>
  <si>
    <t>6.3</t>
  </si>
  <si>
    <t>PAVIMENTAÇÕES</t>
  </si>
  <si>
    <t>7.2</t>
  </si>
  <si>
    <t>INSTALAÇÕES ELÉTRICAS</t>
  </si>
  <si>
    <t>unid</t>
  </si>
  <si>
    <t>COMPLEMENTAÇÃO DA OBRA</t>
  </si>
  <si>
    <t>10.1</t>
  </si>
  <si>
    <t>planta</t>
  </si>
  <si>
    <t>idem item 1.1.1</t>
  </si>
  <si>
    <t>(2,43+2,68+2,67+2,35+2,46+2,65+2,58+2,59)*2,21</t>
  </si>
  <si>
    <t>((3,14*1*1)/4)*2</t>
  </si>
  <si>
    <t>((3,14*0,50*0,50)/4)*2</t>
  </si>
  <si>
    <t>5,11*2,46</t>
  </si>
  <si>
    <t>12,17*2</t>
  </si>
  <si>
    <t>4*12</t>
  </si>
  <si>
    <t>12+12</t>
  </si>
  <si>
    <t>(0,915*0,21*12+0,915*4*12*2+0,21*4*12)</t>
  </si>
  <si>
    <t>12,17*11,90</t>
  </si>
  <si>
    <t xml:space="preserve">planta </t>
  </si>
  <si>
    <t>7,90*2+8,17*2</t>
  </si>
  <si>
    <t>12,17*2+11,90*2</t>
  </si>
  <si>
    <t>planta eletrica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</si>
  <si>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</si>
  <si>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</si>
  <si>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</si>
  <si>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</si>
  <si>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</si>
  <si>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</si>
  <si>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</si>
  <si>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</si>
  <si>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0,37*0,3*0,14*12+4,42*0,12*0,3*2</t>
  </si>
  <si>
    <t>(0,2*0,14*4*12)+(0,14*0,3*1,3*12)</t>
  </si>
  <si>
    <t>0,37*0,03*0,12*12+4,42*0,12*0,03*2</t>
  </si>
  <si>
    <t>0,37*0,3*0,12*12+4,42*0,12*0,3*2</t>
  </si>
  <si>
    <t>(2,01*8,27*0,1) + 10%</t>
  </si>
  <si>
    <t>levantamento In Loco</t>
  </si>
  <si>
    <t>levantamento Planta</t>
  </si>
  <si>
    <t>(2,59+2,58+2,65+2,46+2,74+2,96+2,93+2,75+0,42+1,00+0,47+0,50+0,50+0,47+5,11+0,47+050+0,50+0,47+1,00+0,50)*2,85+(3,37*12)+12,43*1,1*2+11,90*1,10+0,97*2,85+0,97*1,10+(2,21*0,6)-2,43*2,21-2,68*2,21-2,67*2,21-2,35*2,21-1-0,5*0,5-2,46*2,21-2,65*2,21-2,58*2,21-2,59*2,21-5,11*2,46+3,53</t>
  </si>
  <si>
    <t>2,43+2,68+2,67+2,35+1,60*2+1,10*2+2,46+2,65+2,58+2,59+5,11</t>
  </si>
  <si>
    <t>2,43+2,68+2,67+2,35+2,46+2,65+2,58+2,59</t>
  </si>
  <si>
    <t>(2,43+2,68+2,67+2,35+2,46+2,65+2,58+2,59+2,98)*0,75+1,96*0,6*2</t>
  </si>
  <si>
    <t>13,28+56,22+5,05+37,82+4,82</t>
  </si>
  <si>
    <t>item 7.2.1*0,03</t>
  </si>
  <si>
    <t>2.2</t>
  </si>
  <si>
    <t>3.2</t>
  </si>
  <si>
    <t>3.3</t>
  </si>
  <si>
    <t>4.3</t>
  </si>
  <si>
    <t>4.4</t>
  </si>
  <si>
    <t>4.5</t>
  </si>
  <si>
    <t>4.6</t>
  </si>
  <si>
    <t>4.7</t>
  </si>
  <si>
    <t>5.4</t>
  </si>
  <si>
    <t>5.5</t>
  </si>
  <si>
    <t>5.6</t>
  </si>
  <si>
    <t>5.7</t>
  </si>
  <si>
    <t>5.8</t>
  </si>
  <si>
    <t>5.9</t>
  </si>
  <si>
    <t>5.10</t>
  </si>
  <si>
    <t>FABRICAÇÃO E INSTALAÇÃO DE TERÇA - PERFIL "U" SIMPLES DE ACO GALVANIZADO DOBRADO 75 X *40* MM, E = 1,99 MM (CONFORME DETALHE 02)</t>
  </si>
  <si>
    <t>FABRICAÇÃO E INSTALAÇÃO DE TERÇA - PERFIL "U" SIMPLES DE ACO GALVANIZADO DOBRADO 75 X *40* MM, E = 2,65 MM (CONFORME DETALHE 03)</t>
  </si>
  <si>
    <t>kg</t>
  </si>
  <si>
    <t>10*12,17*3,43</t>
  </si>
  <si>
    <t>7*1,93*2,54</t>
  </si>
  <si>
    <t>ESCAVACAO MANUAL DE VALA PARA VIGA BALDRAME, SEM PREVISAO DE FORMA. AF_06/2017 (VIGAS DETALHE 10)</t>
  </si>
  <si>
    <t>LASTRO DE VALA COM PREPARO DE FUNDO, LARGURA MENOR QUE 1,5 M, COM CAMADA DE BRITA, LANCAMENTO MANUAL, EM LOCAL COM NIVEL BAIXO DE INTERFERENCIA. AF_06/2016  (VIGAS DETALHE 10 + VIGA FLOREIRAS)</t>
  </si>
  <si>
    <t>EXECUCAO DE ESTRUTURAS DE CONCRETO ARMADO, PARA EDIFICACAO INSTITUCIONAL TERREA, FCK = 25 MPA. AF_01/2017 (VIGAS DETALHE 10 + VIGA FLOREIRAS)</t>
  </si>
  <si>
    <t xml:space="preserve"> EXECUCAO DE ESTRUTURAS DE CONCRETO ARMADO, PARA EDIFICACAO INSTITUCIONAL TERREA, FCK = 25 MPA. AF_01/2017 PILAR (PILARES PLATIBANDA)</t>
  </si>
  <si>
    <t xml:space="preserve"> EXECUCAO DE ESTRUTURAS DE CONCRETO ARMADO, PARA EDIFICACAO INSTITUCIONAL TERREA, FCK = 25 MPA. AF_01/2017 VIGAS (VIGAS PLATIBANDA)</t>
  </si>
  <si>
    <t>CONCRETAGEM DE LAJES EM EDIFICACOES FEITAS COM SISTEMA DE FORMAS MANUSEAVEIS, COM CONCRETO USINADO BOMBEAVEL FCK 20 MPA - LANCAMENTO, ADENSAMENTO E ACABAMENTO. AF_06/2015</t>
  </si>
  <si>
    <t>ALVENARIA DE VEDACAO DE BLOCOS CERAMICOS FURADOS NA VERTICAL DE 14X19X39CM (ESPESSURA 14CM) DE PAREDES COM AREA LIQUIDA MENOR QUE 6M? SEM VAOS E ARGAMASSA DE ASSENTAMENTO COM PREPARO EM BETONEIRA. AF_06/2014</t>
  </si>
  <si>
    <t>VERGA MOLDADA IN LOCO EM CONCRETO PARA JANELAS COM MAIS DE 1,5 M DE VAO. AF_03/2016</t>
  </si>
  <si>
    <t>PEITORIL EM GRANITO, LARGURA DE 21CM, ASSENTADO COM ARGAMASSA TRACO 1:3 (CIMENTO E AREIA MEDIA), PREPARO MANUAL DA ARGAMASSA</t>
  </si>
  <si>
    <t>VIDRO TEMPERADO INCOLOR, ESPESSURA 10MM, FORNECIMENTO E INSTALACAO, INCLUSIVE PERFIL DE ALUMÍNIO BRANCO (JANELA DE VIDRO TEMP 8 MM CORRER 4 FOLHAS COM BANDEIRA</t>
  </si>
  <si>
    <t>VIDRO TEMPERADO INCOLOR, ESPESSURA 8MM, FORNECIMENTO E INSTALACAO, INCLUSIVE PERFIL DE ALUMÍNIO BRANCO (JANELA FIXO Ø 1,00 M)</t>
  </si>
  <si>
    <t>VIDRO TEMPERADO INCOLOR, ESPESSURA 8MM, FORNECIMENTO E INSTALACAO, INCLUSIVEPERFIL DE ALUMÍNIO BRANCO (JANELA FIXO Ø 0,50 M)</t>
  </si>
  <si>
    <t>VIDRO TEMPERADO INCOLOR, ESPESSURA 10MM, FORNECIMENTO E INSTALACAO,  INCLUSIVE PERFIL DE ALUMÍNIO BRANCO (PORTA DE VIDRO TEMP 8 MM CORRER 4 FOLHAS COM BANDEIRA)</t>
  </si>
  <si>
    <t>FABRICACAO E INSTALACAO DE TESOURA INTEIRA EM ACO, VAO DE 12 M, PARA TELHA ONDULADA DE FIBROCIMENTO, METALICA, PLASTICA OU TERMOACUSTICA, INCLUSO ICAMENTO. AF_12/2015 (CONFORME PERFIS DETALHE 4 E 5)</t>
  </si>
  <si>
    <t>FABRICACAO E INSTALACAO DE TESOURA INTEIRA EM ACO, VAO DE 8 M, PARA TELHA ONDULADA DE FIBROCIMENTO, METALICA, PLASTICA OU TERMOACUSTICA, INCLUSO ICAMENTO, INCLUSO ICAMENTO. AF_12/2015 (CONFORME PERFIS DETALHE 01)</t>
  </si>
  <si>
    <t>TELHAMENTO COM TELHA ONDULADA DE FIBROCIMENTO E = 6 MM, COM RECOBRIMENTO LATERAL DE 1 1/4 DE ONDA PARA TELHADO COM INCLINACAO MAXIMA DE 10?, COM ATE 2 AGUAS, INCLUSO ICAMENTO. AF_06/2016</t>
  </si>
  <si>
    <t>5.11</t>
  </si>
  <si>
    <t>5.12</t>
  </si>
  <si>
    <t>CUMEEIRA NORMAL PARA TELHA ONDULADA DE FIBROCIMENTO, E = 6 MM, ABA 300 MM, COMPRIMENTO 1100 MM (SEM AMIANTO)</t>
  </si>
  <si>
    <t>TELHAMENTO COM CHAPA DE POLICARBONATO E = 0,6 MM, PARA TELHADO COM INCLINACAO MAIOR QUE 10?, COM ATE 2 AGUAS, INCLUSO ICAMENTO. AF_06/2016</t>
  </si>
  <si>
    <t>CALHA EM CHAPA DE ACO GALVANIZADO NUMERO 24, DESENVOLVIMENTO DE 38 CM, INCLUSO TRANSPORTE VERTICAL. AF_06/2016</t>
  </si>
  <si>
    <t>CALHA EM CHAPA DE ACO GALVANIZADO NUMERO 24, DESENVOLVIMENTO DE 126 CM, INCLUSO TRANSPORTE VERTICAL. AF_06/2016</t>
  </si>
  <si>
    <t>CONDUTOR PLUVIAL, PVC, CIRCULAR, DIAMETRO ENTRE 80 E 100 MM, PARA DRENAGEM PREDIAL</t>
  </si>
  <si>
    <t>JOELHO 90 GRAUS, PVC, SERIE R, AGUA PLUVIAL, DN 100 MM, JUNTA ELASTICA, FORNECIDO E INSTALADO EM RAMAL DE ENCAMINHAMENTO. AF_12/2014</t>
  </si>
  <si>
    <t>CHAPISCO APLICADO EM ALVENARIAS E ESTRUTURAS DE CONCRETO INTERNAS, COM COLHER DE PEDREIRO.  ARGAMASSA TRACO 1:3 COM PREPARO EM BETONEIRA 400L. AF_06/2014</t>
  </si>
  <si>
    <t>EMBOCO OU MASSA UNICA EM ARGAMASSA TRACO 1:2:8, PREPARO MECANICO COM BETONEIRA 400 L, APLICADA MANUALMENTE EM PANOS DE FACHADA COM PRESENCA DE VAOS, ESPESSURA DE 25 MM. AF_06/2014</t>
  </si>
  <si>
    <t>6.4</t>
  </si>
  <si>
    <t>6.5</t>
  </si>
  <si>
    <t>6.6</t>
  </si>
  <si>
    <t>6.7</t>
  </si>
  <si>
    <t>6.8</t>
  </si>
  <si>
    <t>FORRO EM REGUAS DE PVC, FRISADO, PARA AMBIENTES COMERCIAIS, INCLUSIVE ESTRUTURA DE FIXACAO. AF_05/2017_P</t>
  </si>
  <si>
    <t>ACABAMENTOS PARA FORRO (RODA-FORRO EM PERFIL METALICO E PLASTICO). AF_05/2017</t>
  </si>
  <si>
    <t>EMASSAMENTO COM MASSA CORRIDA, DUAS DEMAOS</t>
  </si>
  <si>
    <t>11,90*12,17</t>
  </si>
  <si>
    <t xml:space="preserve">UM </t>
  </si>
  <si>
    <t>PLANTA</t>
  </si>
  <si>
    <t>12,90*2</t>
  </si>
  <si>
    <t>idem item 5.5</t>
  </si>
  <si>
    <t>11,9*2+12,17*2</t>
  </si>
  <si>
    <t>0,3*3,3*12+0,3*(12,17*2+11,90*2)+2,74+2,96+2,93+2,75)*0,69+11,90*3,3-((3,14*1*1)/4)-((3,14*0,5*0,5)/4)-5,11*2,46</t>
  </si>
  <si>
    <t>REVESTIMENTO EM PEDRA ARENITO OU PLACA CERAMICA (BRIQS) PARA PAREDES EXTERNAS, EM PLACAS GRES OU SEMI-GRES DE 10X20 CM OU FILETES,. AF_11/2014</t>
  </si>
  <si>
    <t>APLICACAO DE FUNDO SELADOR LATEX PVA EM PAREDES, UMA DEMAO. AF_06/2014</t>
  </si>
  <si>
    <t>APLICACAO MANUAL DE PINTURA COM TINTA TEXTURIZADA ACRILICA EM SUPERFICIES EXTERNAS DE SACADA DE EDIFICIOS DE MULTIPLOS PAVIMENTOS, UMA COR. AF_06/2014</t>
  </si>
  <si>
    <t>APLICACAO MANUAL DE PINTURA COM TINTA LATEX ACRILICA EM PAREDES, DUAS DEMAOS. AF_06/2014</t>
  </si>
  <si>
    <t>6.9</t>
  </si>
  <si>
    <t>item 6.2-.6.3</t>
  </si>
  <si>
    <t>PAPEL PAREDE DECORADO</t>
  </si>
  <si>
    <t>6.10</t>
  </si>
  <si>
    <t>0,5*3,3*12</t>
  </si>
  <si>
    <t>REVESTIMENTO CERAMICO PORCELANATO  RUSTICO PARA PISO COM PLACAS TIPO ESMALTADA EXTRA DE DIMENSOES 60X60 CM APLICADA EM AMBIENTES DE AREA MAIOR QUE 10 M2. AF_06/2014</t>
  </si>
  <si>
    <t>REVESTIMENTO CERAMICO PARA PISO COM PLACAS TIPO PORCELANATO DE DIMENSOES 60X60 CM APLICADA EM AMBIENTES DE AREA MAIOR QUE 10 M?. AF_06/2014</t>
  </si>
  <si>
    <t>SOLEIRA EM GRANITO, LARGURA 19 CM, ESPESSURA 2,0 CM. AF_06/2018</t>
  </si>
  <si>
    <t>SOLEIRA EM GRANITO, LARGURA 20 CM, ESPESSURA 2,0 CM. AF_06/2018</t>
  </si>
  <si>
    <t>RODAPE CERAMICO DE 7CM DE ALTURA COM PLACAS TIPO ESMALTADA EXTRA DE DIMENSOES 60X60CM. AF_06/2014</t>
  </si>
  <si>
    <t>CONTRAPISO EM ARGAMASSA TRACO 1:4 (CIMENTO E AREIA), PREPARO MECANICO COM BETONEIRA 400 L, APLICADO EM AREAS SECAS SOBRE LAJE, ADERIDO, ESPESSURA 3CM. AF_06/2014</t>
  </si>
  <si>
    <t>PISO EM CONCRETO 20 MPA PREPARO MECANICO, ESPESSURA 7CM, INCLUSO JUNTAS DE DILATACAO EM MADEIRA</t>
  </si>
  <si>
    <t>CAMADA HORIZONTAL DRENANTE C/ PEDRA BRITADA 1 E 2</t>
  </si>
  <si>
    <t>7.3</t>
  </si>
  <si>
    <t>7.4</t>
  </si>
  <si>
    <t>7.5</t>
  </si>
  <si>
    <t>7.6</t>
  </si>
  <si>
    <t>7.7</t>
  </si>
  <si>
    <t>7.8</t>
  </si>
  <si>
    <t>DISJUNTOR TERMOMAGNETICO MONOPOLAR PADRAO NEMA (AMERICANO) 10 A 30A 240V, FORNECIMENTO E INSTALACAO</t>
  </si>
  <si>
    <t>LUMINARIA DE EMERGENCIA - FORNECIMENTO E INSTALACAO. AF_11/2017</t>
  </si>
  <si>
    <t>LUMINARIA ARANDELA TIPO 2 FOCOS, PARA 1 LAMPADA LED - FORNECIMENTO E INSTALACAO. AF_11/2017</t>
  </si>
  <si>
    <t>LUMINARIA TIPO PLAFON, DE SOBREPOR, COM 3 LAMPADA LED - FORNECIMENTO E INSTALACAO. AF_11/2017</t>
  </si>
  <si>
    <t>POSTE DECORATIVO PARA JARDIM EM ACO TUBULAR, SEM LUMINARIA, H = *2,5* M</t>
  </si>
  <si>
    <t>PONTO DE ILUMINACAO RESIDENCIAL INCLUINDO INTERRUPTOR SIMPLES, CAIXA ELETRICA, ELETRODUTO, CABO, RASGO, QUEBRA E CHUMBAMENTO (EXCLUINDO LUMINARIA E LAMPADA). AF_01/2016</t>
  </si>
  <si>
    <t>PONTO DE ILUMINACAO RESIDENCIAL INCLUINDO INTERRUPTOR SIMPLES (3 MODULOS), CAIXA ELETRICA, ELETRODUTO, CABO, RASGO, QUEBRA E CHUMBAMENTO (EXCLUINDO LUMINARIA E LAMPADA). AF_01/2016</t>
  </si>
  <si>
    <t>PONTO DE ILUMINACAO RESIDENCIAL INCLUINDO INTERRUPTOR PARALELO (3 MODULOS), CAIXA ELETRICA, ELETRODUTO, CABO, RASGO, QUEBRA E CHUMBAMENTO (EXCLUINDO LUMINARIA E LAMPADA). AF_01/2016</t>
  </si>
  <si>
    <t>PONTO DE TOMADA RESIDENCIAL INCLUINDO TOMADA 10A/250V, CAIXA ELETRICA, ELETRODUTO, CABO, RASGO, QUEBRA E CHUMBAMENTO. AF_01/2016</t>
  </si>
  <si>
    <t>QUADRO DE DISTRIBUICAO, SEM BARRAMENTO, EM PVC, DE EMBUTIR, PARA 12 DISJUNTORES NEMA OU 16 DISJUNTORES DIN</t>
  </si>
  <si>
    <t>UN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</si>
  <si>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</si>
  <si>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</si>
  <si>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</si>
  <si>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</si>
  <si>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</si>
  <si>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</si>
  <si>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</si>
  <si>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</si>
  <si>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</si>
  <si>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</si>
  <si>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CORRIMAO SIMPLES, DIAMETRO EXTERNO = 1 1/2", EM ACO GALVANIZADO. AF_04/2019_P</t>
  </si>
  <si>
    <t>PLANTIO DE GRAMA EM PLACAS. AF_05/2018</t>
  </si>
  <si>
    <t>PLANTIO DE ARBUSTO OU  CERCA VIVA. AF_05/2018</t>
  </si>
  <si>
    <t>VIDRO TEMPERADO INCOLOR E = 10 MM, SEM COLOCACAO</t>
  </si>
  <si>
    <t>FUNDO SINTETICO NIVELADOR BRANCO PARA MADEIRA</t>
  </si>
  <si>
    <t>PINTURA ESMALTE ACETINADO EM MADEIRA, DUAS DEMAOS</t>
  </si>
  <si>
    <t>PORTA DE FERRO TIPO VENEZIANA, DE ABRIR, SEM BANDEIRA SEM FERRAGENS COM FUNDO ANTICORROSIVO</t>
  </si>
  <si>
    <t>PISO PODOTATIL EM BORRACHA SINTETICA 25X25X0,5CM DO, DIRECIONAL OU ALERTA, ASSENTADO SOBRE ARGAMASSA INCLUSO FORN E INSTALÇÃO. AF_05/2020</t>
  </si>
  <si>
    <t>M</t>
  </si>
  <si>
    <t>M2</t>
  </si>
  <si>
    <t>contagem planta</t>
  </si>
  <si>
    <t>4*3</t>
  </si>
  <si>
    <t>PILAR DE MADEIRA NAO APARELHADA *20 X 20* CM, MACARANDUBA, ANGELIM OU EQUIVALENTE DA REGIAO ( 4 pçs de 3,00m)</t>
  </si>
  <si>
    <t>VIGA DE MADEIRA NAO APARELHADA 20 X 20* CM, MACARANDUBA, ANGELIM OU EQUIVALENTE DA REGIAO (2pçs de 4,90)</t>
  </si>
  <si>
    <t>2*4,90</t>
  </si>
  <si>
    <t>TERÇA DE MADEIRA APARELHADA *5 X 10* CM, MACARANDUBA, ANGELIM OU EQUIVALENTE DA REGIAO ( 10 pçs de 1,15 m)</t>
  </si>
  <si>
    <t>(0,2*0,2*2,50*4)+(0,2*0,2*4,9*2)+(0,05*2+0,1*2)*10*1,15)</t>
  </si>
  <si>
    <t>0,95*0,65</t>
  </si>
  <si>
    <t>1,9*3+7,13</t>
  </si>
  <si>
    <t>1.2</t>
  </si>
  <si>
    <t>DEMOLIÇÃO EM PISO DE CONCRETO</t>
  </si>
  <si>
    <t>2*5</t>
  </si>
  <si>
    <t>RUFO EM FIBROCIMENTO PARA TELHA ONDULADA E = 6 MM, ABA DE 56 CM, INCLUSO TRANSPORTE VERTICAL. AF_06/2016</t>
  </si>
  <si>
    <t>item 4.1.1+12,55*0,5*2+2,20*0,5*2+8*0,5+16,5</t>
  </si>
  <si>
    <t>item 7.1.+item 7.2</t>
  </si>
  <si>
    <t>2,3*10</t>
  </si>
  <si>
    <t>2,4*5</t>
  </si>
  <si>
    <t>4,88*2+2,53*2+4,35+4,20+1,78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</si>
</sst>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4</xdr:col>
      <xdr:colOff>400050</xdr:colOff>
      <xdr:row>0</xdr:row>
      <xdr:rowOff>952500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47815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1"/>
  <sheetViews>
    <sheetView tabSelected="1" topLeftCell="A83" workbookViewId="0">
      <selection activeCell="E86" sqref="E86"/>
    </sheetView>
  </sheetViews>
  <sheetFormatPr defaultColWidth="11.7109375" defaultRowHeight="11.25" x14ac:dyDescent="0.25"/>
  <cols>
    <col min="1" max="1" width="8" style="9" customWidth="1"/>
    <col min="2" max="2" width="36.28515625" style="9" customWidth="1"/>
    <col min="3" max="3" width="6.85546875" style="6" customWidth="1"/>
    <col min="4" max="4" width="15.7109375" style="4" customWidth="1"/>
    <col min="5" max="5" width="17.5703125" style="10" customWidth="1"/>
    <col min="6" max="6" width="13.85546875" style="4" customWidth="1"/>
    <col min="7" max="16384" width="11.7109375" style="4"/>
  </cols>
  <sheetData>
    <row r="1" spans="1:9" ht="75.75" customHeight="1" x14ac:dyDescent="0.25">
      <c r="A1" s="20"/>
      <c r="B1" s="21"/>
      <c r="C1" s="21"/>
      <c r="D1" s="21"/>
      <c r="E1" s="21"/>
      <c r="F1" s="22"/>
      <c r="G1" s="3"/>
      <c r="H1" s="3"/>
      <c r="I1" s="3"/>
    </row>
    <row r="2" spans="1:9" x14ac:dyDescent="0.25">
      <c r="A2" s="24"/>
      <c r="B2" s="24"/>
      <c r="C2" s="24"/>
      <c r="D2" s="24"/>
      <c r="E2" s="24"/>
      <c r="F2" s="24"/>
      <c r="G2" s="3"/>
      <c r="H2" s="3"/>
      <c r="I2" s="3"/>
    </row>
    <row r="3" spans="1:9" x14ac:dyDescent="0.25">
      <c r="A3" s="23" t="s">
        <v>0</v>
      </c>
      <c r="B3" s="23"/>
      <c r="C3" s="23"/>
      <c r="D3" s="23"/>
      <c r="E3" s="23"/>
      <c r="F3" s="23"/>
    </row>
    <row r="4" spans="1:9" x14ac:dyDescent="0.25">
      <c r="A4" s="1"/>
      <c r="B4" s="1"/>
      <c r="C4" s="11"/>
      <c r="D4" s="11"/>
      <c r="E4" s="5"/>
      <c r="F4" s="11"/>
    </row>
    <row r="5" spans="1:9" s="6" customFormat="1" x14ac:dyDescent="0.25">
      <c r="A5" s="1" t="s">
        <v>1</v>
      </c>
      <c r="B5" s="1" t="s">
        <v>2</v>
      </c>
      <c r="C5" s="11" t="s">
        <v>3</v>
      </c>
      <c r="D5" s="11" t="s">
        <v>4</v>
      </c>
      <c r="E5" s="5" t="s">
        <v>5</v>
      </c>
      <c r="F5" s="11" t="s">
        <v>6</v>
      </c>
    </row>
    <row r="6" spans="1:9" x14ac:dyDescent="0.25">
      <c r="A6" s="1"/>
      <c r="B6" s="1"/>
      <c r="C6" s="11"/>
      <c r="D6" s="11"/>
      <c r="E6" s="5"/>
      <c r="F6" s="11"/>
    </row>
    <row r="7" spans="1:9" x14ac:dyDescent="0.25">
      <c r="A7" s="1">
        <v>1</v>
      </c>
      <c r="B7" s="1" t="s">
        <v>7</v>
      </c>
      <c r="C7" s="11"/>
      <c r="D7" s="11"/>
      <c r="E7" s="5"/>
      <c r="F7" s="11"/>
    </row>
    <row r="8" spans="1:9" x14ac:dyDescent="0.25">
      <c r="A8" s="1"/>
      <c r="B8" s="1"/>
      <c r="C8" s="11"/>
      <c r="D8" s="11"/>
      <c r="E8" s="5"/>
      <c r="F8" s="11"/>
    </row>
    <row r="9" spans="1:9" ht="33.75" x14ac:dyDescent="0.25">
      <c r="A9" s="1" t="s">
        <v>8</v>
      </c>
      <c r="B9" s="16" t="s">
        <v>94</v>
      </c>
      <c r="C9" s="11" t="s">
        <v>9</v>
      </c>
      <c r="D9" s="11" t="s">
        <v>67</v>
      </c>
      <c r="E9" s="7" t="s">
        <v>61</v>
      </c>
      <c r="F9" s="2">
        <f>(0.37*0.3*0.14*12)+(4.42*0.12*0.3*2)</f>
        <v>0.50472000000000006</v>
      </c>
    </row>
    <row r="10" spans="1:9" x14ac:dyDescent="0.25">
      <c r="A10" s="1" t="s">
        <v>198</v>
      </c>
      <c r="B10" s="1" t="s">
        <v>199</v>
      </c>
      <c r="C10" s="11" t="s">
        <v>16</v>
      </c>
      <c r="D10" s="12" t="s">
        <v>67</v>
      </c>
      <c r="E10" s="5" t="s">
        <v>200</v>
      </c>
      <c r="F10" s="11">
        <v>10</v>
      </c>
    </row>
    <row r="11" spans="1:9" x14ac:dyDescent="0.25">
      <c r="A11" s="1"/>
      <c r="B11" s="1"/>
      <c r="C11" s="11"/>
      <c r="D11" s="11"/>
      <c r="E11" s="5"/>
      <c r="F11" s="11"/>
    </row>
    <row r="12" spans="1:9" x14ac:dyDescent="0.25">
      <c r="A12" s="1">
        <v>2</v>
      </c>
      <c r="B12" s="1" t="s">
        <v>10</v>
      </c>
      <c r="C12" s="11"/>
      <c r="D12" s="11"/>
      <c r="E12" s="5"/>
      <c r="F12" s="11"/>
    </row>
    <row r="13" spans="1:9" x14ac:dyDescent="0.25">
      <c r="A13" s="1"/>
      <c r="B13" s="1"/>
      <c r="C13" s="11"/>
      <c r="D13" s="11"/>
      <c r="E13" s="5"/>
      <c r="F13" s="11"/>
    </row>
    <row r="14" spans="1:9" ht="56.25" x14ac:dyDescent="0.25">
      <c r="A14" s="1" t="s">
        <v>11</v>
      </c>
      <c r="B14" s="16" t="s">
        <v>95</v>
      </c>
      <c r="C14" s="11" t="s">
        <v>9</v>
      </c>
      <c r="D14" s="11" t="s">
        <v>67</v>
      </c>
      <c r="E14" s="7" t="s">
        <v>63</v>
      </c>
      <c r="F14" s="2">
        <f>(0.37*0.03*0.14*12)+(4.42*0.12*0.03*2)</f>
        <v>5.0472000000000003E-2</v>
      </c>
    </row>
    <row r="15" spans="1:9" ht="45" x14ac:dyDescent="0.25">
      <c r="A15" s="1" t="s">
        <v>74</v>
      </c>
      <c r="B15" s="16" t="s">
        <v>96</v>
      </c>
      <c r="C15" s="11" t="s">
        <v>9</v>
      </c>
      <c r="D15" s="11" t="s">
        <v>39</v>
      </c>
      <c r="E15" s="7" t="s">
        <v>64</v>
      </c>
      <c r="F15" s="2">
        <f>(0.37*0.3*0.14*12)+(4.42*0.12*0.3*2)</f>
        <v>0.50472000000000006</v>
      </c>
    </row>
    <row r="16" spans="1:9" x14ac:dyDescent="0.25">
      <c r="A16" s="1"/>
      <c r="B16" s="1"/>
      <c r="C16" s="11"/>
      <c r="D16" s="11"/>
      <c r="E16" s="5"/>
      <c r="F16" s="11"/>
    </row>
    <row r="17" spans="1:6" x14ac:dyDescent="0.25">
      <c r="A17" s="1"/>
      <c r="B17" s="1"/>
      <c r="C17" s="11"/>
      <c r="D17" s="11"/>
      <c r="E17" s="5"/>
      <c r="F17" s="11"/>
    </row>
    <row r="18" spans="1:6" x14ac:dyDescent="0.25">
      <c r="A18" s="1">
        <v>3</v>
      </c>
      <c r="B18" s="1" t="s">
        <v>12</v>
      </c>
      <c r="C18" s="11"/>
      <c r="D18" s="11"/>
      <c r="E18" s="5"/>
      <c r="F18" s="11"/>
    </row>
    <row r="19" spans="1:6" x14ac:dyDescent="0.25">
      <c r="A19" s="1"/>
      <c r="B19" s="1"/>
      <c r="C19" s="11"/>
      <c r="D19" s="11"/>
      <c r="E19" s="5"/>
      <c r="F19" s="11"/>
    </row>
    <row r="20" spans="1:6" ht="48" customHeight="1" x14ac:dyDescent="0.25">
      <c r="A20" s="1" t="s">
        <v>13</v>
      </c>
      <c r="B20" s="16" t="s">
        <v>97</v>
      </c>
      <c r="C20" s="11" t="s">
        <v>9</v>
      </c>
      <c r="D20" s="11" t="s">
        <v>67</v>
      </c>
      <c r="E20" s="7" t="s">
        <v>62</v>
      </c>
      <c r="F20" s="2">
        <f>(0.2*0.14*4*12)+(0.14*0.3*1.3*12)</f>
        <v>1.9992000000000003</v>
      </c>
    </row>
    <row r="21" spans="1:6" ht="45.75" customHeight="1" x14ac:dyDescent="0.25">
      <c r="A21" s="1" t="s">
        <v>75</v>
      </c>
      <c r="B21" s="16" t="s">
        <v>98</v>
      </c>
      <c r="C21" s="11" t="s">
        <v>9</v>
      </c>
      <c r="D21" s="11" t="s">
        <v>67</v>
      </c>
      <c r="E21" s="7">
        <v>1.72</v>
      </c>
      <c r="F21" s="2">
        <v>1.72</v>
      </c>
    </row>
    <row r="22" spans="1:6" ht="56.25" x14ac:dyDescent="0.25">
      <c r="A22" s="1" t="s">
        <v>76</v>
      </c>
      <c r="B22" s="16" t="s">
        <v>99</v>
      </c>
      <c r="C22" s="11" t="s">
        <v>9</v>
      </c>
      <c r="D22" s="11" t="s">
        <v>66</v>
      </c>
      <c r="E22" s="7" t="s">
        <v>65</v>
      </c>
      <c r="F22" s="2">
        <v>1.83</v>
      </c>
    </row>
    <row r="23" spans="1:6" x14ac:dyDescent="0.25">
      <c r="A23" s="1"/>
      <c r="B23" s="1"/>
      <c r="C23" s="11"/>
      <c r="D23" s="11"/>
      <c r="E23" s="5"/>
      <c r="F23" s="11"/>
    </row>
    <row r="24" spans="1:6" x14ac:dyDescent="0.25">
      <c r="A24" s="1"/>
      <c r="B24" s="1"/>
      <c r="C24" s="11"/>
      <c r="D24" s="11"/>
      <c r="E24" s="5"/>
      <c r="F24" s="11"/>
    </row>
    <row r="25" spans="1:6" x14ac:dyDescent="0.25">
      <c r="A25" s="1">
        <v>4</v>
      </c>
      <c r="B25" s="1" t="s">
        <v>15</v>
      </c>
      <c r="C25" s="11"/>
      <c r="D25" s="11"/>
      <c r="E25" s="5"/>
      <c r="F25" s="11"/>
    </row>
    <row r="26" spans="1:6" x14ac:dyDescent="0.25">
      <c r="A26" s="1"/>
      <c r="B26" s="1"/>
      <c r="C26" s="11"/>
      <c r="D26" s="11"/>
      <c r="E26" s="5"/>
      <c r="F26" s="11"/>
    </row>
    <row r="27" spans="1:6" ht="160.5" customHeight="1" x14ac:dyDescent="0.25">
      <c r="A27" s="1" t="s">
        <v>14</v>
      </c>
      <c r="B27" s="17" t="s">
        <v>100</v>
      </c>
      <c r="C27" s="11" t="s">
        <v>16</v>
      </c>
      <c r="D27" s="11" t="s">
        <v>67</v>
      </c>
      <c r="E27" s="7" t="s">
        <v>68</v>
      </c>
      <c r="F27" s="2">
        <f>(2.59+2.58+2.65+2.46+2.74+2.96+2.93+2.75+0.42+1+0.47+0.5+0.5+0.47+5.11+0.47+50+0.5+0.47+1+0.5)*2.85+(3.37*12)+12.43*1.1*2+11.9*1.1+0.97*2.85+0.97*1.1+(2.21*0.6)-2.43*2.21-2.68*2.21-2.67*2.21-2.35*2.21-1-0.5*0.5-2.46*2.21-2.65*2.21-2.58*2.21-2.59*2.21-5.11*2.46+3.53</f>
        <v>267.38630000000001</v>
      </c>
    </row>
    <row r="28" spans="1:6" ht="33.75" x14ac:dyDescent="0.25">
      <c r="A28" s="1" t="s">
        <v>17</v>
      </c>
      <c r="B28" s="16" t="s">
        <v>101</v>
      </c>
      <c r="C28" s="11" t="s">
        <v>23</v>
      </c>
      <c r="D28" s="11" t="s">
        <v>67</v>
      </c>
      <c r="E28" s="7" t="s">
        <v>69</v>
      </c>
      <c r="F28" s="2">
        <f>2.43+2.68+2.67+2.35+1.6*2+1.1*2+2.46+2.65+2.58+2.59+5.11</f>
        <v>30.919999999999998</v>
      </c>
    </row>
    <row r="29" spans="1:6" ht="45" x14ac:dyDescent="0.25">
      <c r="A29" s="1" t="s">
        <v>77</v>
      </c>
      <c r="B29" s="16" t="s">
        <v>102</v>
      </c>
      <c r="C29" s="11" t="s">
        <v>18</v>
      </c>
      <c r="D29" s="11" t="s">
        <v>67</v>
      </c>
      <c r="E29" s="5" t="s">
        <v>70</v>
      </c>
      <c r="F29" s="11">
        <f>2.43+2.68+2.67+2.35+2.46+2.65+2.58+2.59</f>
        <v>20.41</v>
      </c>
    </row>
    <row r="30" spans="1:6" ht="56.25" x14ac:dyDescent="0.25">
      <c r="A30" s="1" t="s">
        <v>78</v>
      </c>
      <c r="B30" s="16" t="s">
        <v>103</v>
      </c>
      <c r="C30" s="11" t="s">
        <v>16</v>
      </c>
      <c r="D30" s="11" t="s">
        <v>67</v>
      </c>
      <c r="E30" s="5" t="s">
        <v>40</v>
      </c>
      <c r="F30" s="2">
        <f>(2.43+2.68+2.67+2.35+2.46+2.65+2.58+2.59)*2.21</f>
        <v>45.106099999999998</v>
      </c>
    </row>
    <row r="31" spans="1:6" ht="45" x14ac:dyDescent="0.25">
      <c r="A31" s="1" t="s">
        <v>79</v>
      </c>
      <c r="B31" s="16" t="s">
        <v>104</v>
      </c>
      <c r="C31" s="11" t="s">
        <v>16</v>
      </c>
      <c r="D31" s="11" t="s">
        <v>67</v>
      </c>
      <c r="E31" s="5" t="s">
        <v>41</v>
      </c>
      <c r="F31" s="11">
        <f>((3.14*1*1)/4)*2</f>
        <v>1.57</v>
      </c>
    </row>
    <row r="32" spans="1:6" ht="45" x14ac:dyDescent="0.25">
      <c r="A32" s="1" t="s">
        <v>80</v>
      </c>
      <c r="B32" s="16" t="s">
        <v>105</v>
      </c>
      <c r="C32" s="11" t="s">
        <v>19</v>
      </c>
      <c r="D32" s="11" t="s">
        <v>67</v>
      </c>
      <c r="E32" s="5" t="s">
        <v>42</v>
      </c>
      <c r="F32" s="2">
        <f>((3.14*0.5*0.5)/4)*2</f>
        <v>0.39250000000000002</v>
      </c>
    </row>
    <row r="33" spans="1:6" ht="56.25" x14ac:dyDescent="0.25">
      <c r="A33" s="1" t="s">
        <v>81</v>
      </c>
      <c r="B33" s="16" t="s">
        <v>106</v>
      </c>
      <c r="C33" s="11" t="s">
        <v>19</v>
      </c>
      <c r="D33" s="11" t="s">
        <v>67</v>
      </c>
      <c r="E33" s="5" t="s">
        <v>43</v>
      </c>
      <c r="F33" s="2">
        <f>5.11*2.46</f>
        <v>12.570600000000001</v>
      </c>
    </row>
    <row r="34" spans="1:6" x14ac:dyDescent="0.25">
      <c r="A34" s="1"/>
      <c r="B34" s="1"/>
      <c r="C34" s="11"/>
      <c r="D34" s="11"/>
      <c r="E34" s="5"/>
      <c r="F34" s="11"/>
    </row>
    <row r="35" spans="1:6" x14ac:dyDescent="0.25">
      <c r="A35" s="1"/>
      <c r="B35" s="1"/>
      <c r="C35" s="11"/>
      <c r="D35" s="11"/>
      <c r="E35" s="5"/>
      <c r="F35" s="11"/>
    </row>
    <row r="36" spans="1:6" x14ac:dyDescent="0.25">
      <c r="A36" s="1">
        <v>5</v>
      </c>
      <c r="B36" s="1" t="s">
        <v>20</v>
      </c>
      <c r="C36" s="11"/>
      <c r="D36" s="11"/>
      <c r="E36" s="5"/>
      <c r="F36" s="11"/>
    </row>
    <row r="37" spans="1:6" x14ac:dyDescent="0.25">
      <c r="A37" s="1"/>
      <c r="B37" s="1"/>
      <c r="C37" s="11"/>
      <c r="D37" s="11"/>
      <c r="E37" s="5"/>
      <c r="F37" s="11"/>
    </row>
    <row r="38" spans="1:6" ht="67.5" x14ac:dyDescent="0.25">
      <c r="A38" s="1" t="s">
        <v>21</v>
      </c>
      <c r="B38" s="16" t="s">
        <v>107</v>
      </c>
      <c r="C38" s="11" t="s">
        <v>35</v>
      </c>
      <c r="D38" s="11" t="s">
        <v>67</v>
      </c>
      <c r="E38" s="5">
        <v>4</v>
      </c>
      <c r="F38" s="2">
        <v>4</v>
      </c>
    </row>
    <row r="39" spans="1:6" ht="67.5" x14ac:dyDescent="0.25">
      <c r="A39" s="1" t="s">
        <v>22</v>
      </c>
      <c r="B39" s="16" t="s">
        <v>108</v>
      </c>
      <c r="C39" s="11" t="s">
        <v>35</v>
      </c>
      <c r="D39" s="11" t="s">
        <v>67</v>
      </c>
      <c r="E39" s="5">
        <v>2</v>
      </c>
      <c r="F39" s="2">
        <v>2</v>
      </c>
    </row>
    <row r="40" spans="1:6" ht="45" x14ac:dyDescent="0.25">
      <c r="A40" s="1" t="s">
        <v>24</v>
      </c>
      <c r="B40" s="16" t="s">
        <v>89</v>
      </c>
      <c r="C40" s="11" t="s">
        <v>91</v>
      </c>
      <c r="D40" s="11" t="s">
        <v>67</v>
      </c>
      <c r="E40" s="5" t="s">
        <v>92</v>
      </c>
      <c r="F40" s="2">
        <f>10*12.17*3.43</f>
        <v>417.43100000000004</v>
      </c>
    </row>
    <row r="41" spans="1:6" ht="45" x14ac:dyDescent="0.25">
      <c r="A41" s="1" t="s">
        <v>82</v>
      </c>
      <c r="B41" s="16" t="s">
        <v>90</v>
      </c>
      <c r="C41" s="11" t="s">
        <v>91</v>
      </c>
      <c r="D41" s="11" t="s">
        <v>67</v>
      </c>
      <c r="E41" s="5" t="s">
        <v>93</v>
      </c>
      <c r="F41" s="2">
        <f>7*1.93*2.54</f>
        <v>34.315399999999997</v>
      </c>
    </row>
    <row r="42" spans="1:6" ht="56.25" x14ac:dyDescent="0.25">
      <c r="A42" s="1" t="s">
        <v>83</v>
      </c>
      <c r="B42" s="16" t="s">
        <v>109</v>
      </c>
      <c r="C42" s="11" t="s">
        <v>16</v>
      </c>
      <c r="D42" s="11" t="s">
        <v>38</v>
      </c>
      <c r="E42" s="5" t="s">
        <v>128</v>
      </c>
      <c r="F42" s="2">
        <f>11.9*12.17</f>
        <v>144.82300000000001</v>
      </c>
    </row>
    <row r="43" spans="1:6" ht="33.75" x14ac:dyDescent="0.25">
      <c r="A43" s="1" t="s">
        <v>84</v>
      </c>
      <c r="B43" s="16" t="s">
        <v>112</v>
      </c>
      <c r="C43" s="11" t="s">
        <v>129</v>
      </c>
      <c r="D43" s="11" t="s">
        <v>38</v>
      </c>
      <c r="E43" s="5">
        <v>13</v>
      </c>
      <c r="F43" s="2">
        <v>13</v>
      </c>
    </row>
    <row r="44" spans="1:6" ht="45" x14ac:dyDescent="0.25">
      <c r="A44" s="1" t="s">
        <v>85</v>
      </c>
      <c r="B44" s="16" t="s">
        <v>113</v>
      </c>
      <c r="C44" s="11" t="s">
        <v>16</v>
      </c>
      <c r="D44" s="11" t="s">
        <v>38</v>
      </c>
      <c r="E44" s="5" t="s">
        <v>130</v>
      </c>
      <c r="F44" s="2">
        <v>15.84</v>
      </c>
    </row>
    <row r="45" spans="1:6" ht="33.75" x14ac:dyDescent="0.25">
      <c r="A45" s="1" t="s">
        <v>86</v>
      </c>
      <c r="B45" s="16" t="s">
        <v>114</v>
      </c>
      <c r="C45" s="11" t="s">
        <v>18</v>
      </c>
      <c r="D45" s="11" t="s">
        <v>38</v>
      </c>
      <c r="E45" s="5" t="s">
        <v>44</v>
      </c>
      <c r="F45" s="11">
        <f>12.17*2</f>
        <v>24.34</v>
      </c>
    </row>
    <row r="46" spans="1:6" ht="33.75" x14ac:dyDescent="0.25">
      <c r="A46" s="1" t="s">
        <v>87</v>
      </c>
      <c r="B46" s="16" t="s">
        <v>115</v>
      </c>
      <c r="C46" s="11" t="s">
        <v>18</v>
      </c>
      <c r="D46" s="11" t="s">
        <v>38</v>
      </c>
      <c r="E46" s="5" t="s">
        <v>44</v>
      </c>
      <c r="F46" s="11">
        <f>12.17*2</f>
        <v>24.34</v>
      </c>
    </row>
    <row r="47" spans="1:6" ht="33.75" x14ac:dyDescent="0.25">
      <c r="A47" s="1" t="s">
        <v>88</v>
      </c>
      <c r="B47" s="16" t="s">
        <v>201</v>
      </c>
      <c r="C47" s="11" t="s">
        <v>18</v>
      </c>
      <c r="D47" s="11" t="s">
        <v>38</v>
      </c>
      <c r="E47" s="5" t="s">
        <v>131</v>
      </c>
      <c r="F47" s="2">
        <f>12.9*2</f>
        <v>25.8</v>
      </c>
    </row>
    <row r="48" spans="1:6" ht="33.75" x14ac:dyDescent="0.25">
      <c r="A48" s="1" t="s">
        <v>110</v>
      </c>
      <c r="B48" s="16" t="s">
        <v>116</v>
      </c>
      <c r="C48" s="11" t="s">
        <v>18</v>
      </c>
      <c r="D48" s="11" t="s">
        <v>38</v>
      </c>
      <c r="E48" s="5" t="s">
        <v>45</v>
      </c>
      <c r="F48" s="11">
        <f>4*12</f>
        <v>48</v>
      </c>
    </row>
    <row r="49" spans="1:6" ht="45" x14ac:dyDescent="0.25">
      <c r="A49" s="1" t="s">
        <v>111</v>
      </c>
      <c r="B49" s="16" t="s">
        <v>117</v>
      </c>
      <c r="C49" s="11" t="s">
        <v>19</v>
      </c>
      <c r="D49" s="11" t="s">
        <v>38</v>
      </c>
      <c r="E49" s="5" t="s">
        <v>46</v>
      </c>
      <c r="F49" s="11">
        <v>24</v>
      </c>
    </row>
    <row r="50" spans="1:6" x14ac:dyDescent="0.25">
      <c r="A50" s="1"/>
      <c r="B50" s="1"/>
      <c r="C50" s="11"/>
      <c r="D50" s="11"/>
      <c r="E50" s="5"/>
      <c r="F50" s="11"/>
    </row>
    <row r="51" spans="1:6" x14ac:dyDescent="0.25">
      <c r="A51" s="1"/>
      <c r="B51" s="1"/>
      <c r="C51" s="11"/>
      <c r="D51" s="11"/>
      <c r="E51" s="5"/>
      <c r="F51" s="11"/>
    </row>
    <row r="52" spans="1:6" x14ac:dyDescent="0.25">
      <c r="A52" s="1">
        <v>6</v>
      </c>
      <c r="B52" s="1" t="s">
        <v>26</v>
      </c>
      <c r="C52" s="11"/>
      <c r="D52" s="11"/>
      <c r="E52" s="5"/>
      <c r="F52" s="11"/>
    </row>
    <row r="53" spans="1:6" x14ac:dyDescent="0.25">
      <c r="A53" s="1"/>
      <c r="B53" s="1"/>
      <c r="C53" s="11"/>
      <c r="D53" s="11"/>
      <c r="E53" s="5"/>
      <c r="F53" s="11"/>
    </row>
    <row r="54" spans="1:6" ht="56.25" x14ac:dyDescent="0.25">
      <c r="A54" s="1" t="s">
        <v>25</v>
      </c>
      <c r="B54" s="16" t="s">
        <v>118</v>
      </c>
      <c r="C54" s="11" t="s">
        <v>16</v>
      </c>
      <c r="D54" s="11" t="s">
        <v>38</v>
      </c>
      <c r="E54" s="5" t="s">
        <v>202</v>
      </c>
      <c r="F54" s="2">
        <v>302.64</v>
      </c>
    </row>
    <row r="55" spans="1:6" ht="56.25" customHeight="1" x14ac:dyDescent="0.25">
      <c r="A55" s="1" t="s">
        <v>30</v>
      </c>
      <c r="B55" s="16" t="s">
        <v>119</v>
      </c>
      <c r="C55" s="11" t="s">
        <v>16</v>
      </c>
      <c r="D55" s="11" t="s">
        <v>38</v>
      </c>
      <c r="E55" s="5" t="str">
        <f>E54</f>
        <v>item 4.1.1+12,55*0,5*2+2,20*0,5*2+8*0,5+16,5</v>
      </c>
      <c r="F55" s="2">
        <f>F54</f>
        <v>302.64</v>
      </c>
    </row>
    <row r="56" spans="1:6" ht="45" x14ac:dyDescent="0.25">
      <c r="A56" s="1" t="s">
        <v>31</v>
      </c>
      <c r="B56" s="16" t="s">
        <v>135</v>
      </c>
      <c r="C56" s="11" t="s">
        <v>16</v>
      </c>
      <c r="D56" s="11" t="s">
        <v>38</v>
      </c>
      <c r="E56" s="5" t="s">
        <v>47</v>
      </c>
      <c r="F56" s="2">
        <f>(0.915*0.21*12+0.915*4*12*2+0.21*4*12)</f>
        <v>100.22580000000001</v>
      </c>
    </row>
    <row r="57" spans="1:6" ht="39" customHeight="1" x14ac:dyDescent="0.25">
      <c r="A57" s="1" t="s">
        <v>120</v>
      </c>
      <c r="B57" s="16" t="s">
        <v>125</v>
      </c>
      <c r="C57" s="11" t="s">
        <v>16</v>
      </c>
      <c r="D57" s="11" t="s">
        <v>38</v>
      </c>
      <c r="E57" s="5" t="s">
        <v>132</v>
      </c>
      <c r="F57" s="2">
        <v>144.82</v>
      </c>
    </row>
    <row r="58" spans="1:6" ht="22.5" x14ac:dyDescent="0.25">
      <c r="A58" s="1" t="s">
        <v>121</v>
      </c>
      <c r="B58" s="16" t="s">
        <v>126</v>
      </c>
      <c r="C58" s="11" t="s">
        <v>23</v>
      </c>
      <c r="D58" s="11" t="s">
        <v>49</v>
      </c>
      <c r="E58" s="5" t="s">
        <v>133</v>
      </c>
      <c r="F58" s="2">
        <f>11.9*2+12.17*2</f>
        <v>48.14</v>
      </c>
    </row>
    <row r="59" spans="1:6" ht="67.5" x14ac:dyDescent="0.25">
      <c r="A59" s="1" t="s">
        <v>122</v>
      </c>
      <c r="B59" s="16" t="s">
        <v>127</v>
      </c>
      <c r="C59" s="11" t="s">
        <v>16</v>
      </c>
      <c r="D59" s="11" t="s">
        <v>38</v>
      </c>
      <c r="E59" s="5" t="s">
        <v>134</v>
      </c>
      <c r="F59" s="2">
        <v>59.89</v>
      </c>
    </row>
    <row r="60" spans="1:6" ht="22.5" x14ac:dyDescent="0.25">
      <c r="A60" s="1" t="s">
        <v>123</v>
      </c>
      <c r="B60" s="16" t="s">
        <v>136</v>
      </c>
      <c r="C60" s="11" t="s">
        <v>16</v>
      </c>
      <c r="D60" s="11" t="s">
        <v>38</v>
      </c>
      <c r="E60" s="5" t="s">
        <v>140</v>
      </c>
      <c r="F60" s="2">
        <v>185.91</v>
      </c>
    </row>
    <row r="61" spans="1:6" ht="56.25" x14ac:dyDescent="0.25">
      <c r="A61" s="1" t="s">
        <v>124</v>
      </c>
      <c r="B61" s="16" t="s">
        <v>137</v>
      </c>
      <c r="C61" s="11" t="s">
        <v>16</v>
      </c>
      <c r="D61" s="11" t="s">
        <v>38</v>
      </c>
      <c r="E61" s="5" t="s">
        <v>71</v>
      </c>
      <c r="F61" s="11">
        <v>19.89</v>
      </c>
    </row>
    <row r="62" spans="1:6" ht="33.75" x14ac:dyDescent="0.25">
      <c r="A62" s="1" t="s">
        <v>139</v>
      </c>
      <c r="B62" s="16" t="s">
        <v>138</v>
      </c>
      <c r="C62" s="11" t="s">
        <v>16</v>
      </c>
      <c r="D62" s="11" t="s">
        <v>38</v>
      </c>
      <c r="E62" s="5" t="s">
        <v>140</v>
      </c>
      <c r="F62" s="11">
        <v>185.91</v>
      </c>
    </row>
    <row r="63" spans="1:6" x14ac:dyDescent="0.25">
      <c r="A63" s="16" t="s">
        <v>142</v>
      </c>
      <c r="B63" s="16" t="s">
        <v>141</v>
      </c>
      <c r="C63" s="11" t="s">
        <v>16</v>
      </c>
      <c r="D63" s="11" t="s">
        <v>38</v>
      </c>
      <c r="E63" s="5" t="s">
        <v>143</v>
      </c>
      <c r="F63" s="11">
        <f>0.5*3.3*12+0.09</f>
        <v>19.889999999999997</v>
      </c>
    </row>
    <row r="64" spans="1:6" x14ac:dyDescent="0.25">
      <c r="A64" s="1"/>
      <c r="B64" s="1"/>
      <c r="C64" s="11"/>
      <c r="D64" s="11"/>
      <c r="E64" s="5"/>
      <c r="F64" s="11"/>
    </row>
    <row r="65" spans="1:6" s="15" customFormat="1" x14ac:dyDescent="0.25">
      <c r="A65" s="8">
        <v>7</v>
      </c>
      <c r="B65" s="8" t="s">
        <v>32</v>
      </c>
      <c r="C65" s="13"/>
      <c r="D65" s="13"/>
      <c r="E65" s="14"/>
      <c r="F65" s="13"/>
    </row>
    <row r="66" spans="1:6" x14ac:dyDescent="0.25">
      <c r="A66" s="1"/>
      <c r="B66" s="1"/>
      <c r="C66" s="11"/>
      <c r="D66" s="11"/>
      <c r="E66" s="5"/>
      <c r="F66" s="11"/>
    </row>
    <row r="67" spans="1:6" ht="56.25" x14ac:dyDescent="0.25">
      <c r="A67" s="1" t="s">
        <v>27</v>
      </c>
      <c r="B67" s="16" t="s">
        <v>144</v>
      </c>
      <c r="C67" s="11" t="s">
        <v>16</v>
      </c>
      <c r="D67" s="11" t="s">
        <v>38</v>
      </c>
      <c r="E67" s="5">
        <v>148.18</v>
      </c>
      <c r="F67" s="2">
        <v>148.18</v>
      </c>
    </row>
    <row r="68" spans="1:6" ht="45" x14ac:dyDescent="0.25">
      <c r="A68" s="1" t="s">
        <v>33</v>
      </c>
      <c r="B68" s="16" t="s">
        <v>145</v>
      </c>
      <c r="C68" s="11" t="s">
        <v>16</v>
      </c>
      <c r="D68" s="11" t="s">
        <v>38</v>
      </c>
      <c r="E68" s="5" t="s">
        <v>48</v>
      </c>
      <c r="F68" s="2">
        <f>12.17*11.9</f>
        <v>144.82300000000001</v>
      </c>
    </row>
    <row r="69" spans="1:6" ht="22.5" x14ac:dyDescent="0.25">
      <c r="A69" s="1" t="s">
        <v>152</v>
      </c>
      <c r="B69" s="16" t="s">
        <v>146</v>
      </c>
      <c r="C69" s="11" t="s">
        <v>23</v>
      </c>
      <c r="D69" s="11" t="s">
        <v>38</v>
      </c>
      <c r="E69" s="5">
        <v>5.1100000000000003</v>
      </c>
      <c r="F69" s="11">
        <v>5.1100000000000003</v>
      </c>
    </row>
    <row r="70" spans="1:6" ht="22.5" x14ac:dyDescent="0.25">
      <c r="A70" s="1" t="s">
        <v>153</v>
      </c>
      <c r="B70" s="16" t="s">
        <v>147</v>
      </c>
      <c r="C70" s="11" t="s">
        <v>18</v>
      </c>
      <c r="D70" s="11" t="s">
        <v>38</v>
      </c>
      <c r="E70" s="5" t="s">
        <v>50</v>
      </c>
      <c r="F70" s="11">
        <f>7.9*2+8.17*2</f>
        <v>32.14</v>
      </c>
    </row>
    <row r="71" spans="1:6" ht="33.75" x14ac:dyDescent="0.25">
      <c r="A71" s="1" t="s">
        <v>154</v>
      </c>
      <c r="B71" s="16" t="s">
        <v>148</v>
      </c>
      <c r="C71" s="11" t="s">
        <v>18</v>
      </c>
      <c r="D71" s="11" t="s">
        <v>38</v>
      </c>
      <c r="E71" s="5" t="s">
        <v>51</v>
      </c>
      <c r="F71" s="11">
        <f>12.17*2+11.9*2</f>
        <v>48.14</v>
      </c>
    </row>
    <row r="72" spans="1:6" ht="56.25" x14ac:dyDescent="0.25">
      <c r="A72" s="1" t="s">
        <v>155</v>
      </c>
      <c r="B72" s="16" t="s">
        <v>149</v>
      </c>
      <c r="C72" s="11" t="s">
        <v>16</v>
      </c>
      <c r="D72" s="11" t="s">
        <v>38</v>
      </c>
      <c r="E72" s="5" t="s">
        <v>203</v>
      </c>
      <c r="F72" s="2">
        <f>F67+F68</f>
        <v>293.00300000000004</v>
      </c>
    </row>
    <row r="73" spans="1:6" ht="33.75" x14ac:dyDescent="0.25">
      <c r="A73" s="1" t="s">
        <v>156</v>
      </c>
      <c r="B73" s="16" t="s">
        <v>150</v>
      </c>
      <c r="C73" s="11" t="s">
        <v>16</v>
      </c>
      <c r="D73" s="11" t="s">
        <v>38</v>
      </c>
      <c r="E73" s="5" t="s">
        <v>72</v>
      </c>
      <c r="F73" s="11">
        <f>13.28+56.22+5.05+37.82+4.82</f>
        <v>117.19</v>
      </c>
    </row>
    <row r="74" spans="1:6" ht="22.5" x14ac:dyDescent="0.25">
      <c r="A74" s="1" t="s">
        <v>157</v>
      </c>
      <c r="B74" s="16" t="s">
        <v>151</v>
      </c>
      <c r="C74" s="11" t="s">
        <v>9</v>
      </c>
      <c r="D74" s="11" t="s">
        <v>38</v>
      </c>
      <c r="E74" s="5" t="s">
        <v>73</v>
      </c>
      <c r="F74" s="2">
        <f>F73*0.03</f>
        <v>3.5156999999999998</v>
      </c>
    </row>
    <row r="75" spans="1:6" x14ac:dyDescent="0.25">
      <c r="A75" s="1"/>
      <c r="B75" s="1"/>
      <c r="C75" s="11"/>
      <c r="D75" s="11"/>
      <c r="E75" s="5"/>
      <c r="F75" s="11"/>
    </row>
    <row r="76" spans="1:6" x14ac:dyDescent="0.25">
      <c r="A76" s="1">
        <v>8</v>
      </c>
      <c r="B76" s="1" t="s">
        <v>34</v>
      </c>
      <c r="C76" s="11"/>
      <c r="D76" s="11"/>
      <c r="E76" s="5"/>
      <c r="F76" s="11"/>
    </row>
    <row r="77" spans="1:6" x14ac:dyDescent="0.25">
      <c r="A77" s="1"/>
      <c r="B77" s="1"/>
      <c r="C77" s="11"/>
      <c r="D77" s="11"/>
      <c r="E77" s="5"/>
      <c r="F77" s="11"/>
    </row>
    <row r="78" spans="1:6" ht="33.75" x14ac:dyDescent="0.25">
      <c r="A78" s="1" t="s">
        <v>28</v>
      </c>
      <c r="B78" s="16" t="s">
        <v>158</v>
      </c>
      <c r="C78" s="18" t="s">
        <v>168</v>
      </c>
      <c r="D78" s="11" t="s">
        <v>52</v>
      </c>
      <c r="E78" s="19">
        <v>7</v>
      </c>
      <c r="F78" s="19">
        <v>7</v>
      </c>
    </row>
    <row r="79" spans="1:6" ht="22.5" x14ac:dyDescent="0.25">
      <c r="A79" s="1" t="s">
        <v>29</v>
      </c>
      <c r="B79" s="16" t="s">
        <v>159</v>
      </c>
      <c r="C79" s="18" t="s">
        <v>168</v>
      </c>
      <c r="D79" s="11" t="s">
        <v>52</v>
      </c>
      <c r="E79" s="19">
        <v>4</v>
      </c>
      <c r="F79" s="19">
        <v>4</v>
      </c>
    </row>
    <row r="80" spans="1:6" ht="33.75" x14ac:dyDescent="0.25">
      <c r="A80" s="1" t="s">
        <v>53</v>
      </c>
      <c r="B80" s="16" t="s">
        <v>160</v>
      </c>
      <c r="C80" s="18" t="s">
        <v>168</v>
      </c>
      <c r="D80" s="11" t="s">
        <v>52</v>
      </c>
      <c r="E80" s="19">
        <v>10</v>
      </c>
      <c r="F80" s="19">
        <v>10</v>
      </c>
    </row>
    <row r="81" spans="1:6" ht="33.75" x14ac:dyDescent="0.25">
      <c r="A81" s="1" t="s">
        <v>54</v>
      </c>
      <c r="B81" s="16" t="s">
        <v>161</v>
      </c>
      <c r="C81" s="18" t="s">
        <v>168</v>
      </c>
      <c r="D81" s="11" t="s">
        <v>52</v>
      </c>
      <c r="E81" s="19">
        <v>9</v>
      </c>
      <c r="F81" s="19">
        <v>9</v>
      </c>
    </row>
    <row r="82" spans="1:6" ht="22.5" x14ac:dyDescent="0.25">
      <c r="A82" s="1" t="s">
        <v>55</v>
      </c>
      <c r="B82" s="16" t="s">
        <v>162</v>
      </c>
      <c r="C82" s="18" t="s">
        <v>168</v>
      </c>
      <c r="D82" s="11" t="s">
        <v>52</v>
      </c>
      <c r="E82" s="19">
        <v>2</v>
      </c>
      <c r="F82" s="19">
        <v>2</v>
      </c>
    </row>
    <row r="83" spans="1:6" ht="56.25" x14ac:dyDescent="0.25">
      <c r="A83" s="1" t="s">
        <v>56</v>
      </c>
      <c r="B83" s="16" t="s">
        <v>163</v>
      </c>
      <c r="C83" s="18" t="s">
        <v>168</v>
      </c>
      <c r="D83" s="11" t="s">
        <v>52</v>
      </c>
      <c r="E83" s="19">
        <v>1</v>
      </c>
      <c r="F83" s="19">
        <v>1</v>
      </c>
    </row>
    <row r="84" spans="1:6" ht="56.25" x14ac:dyDescent="0.25">
      <c r="A84" s="1" t="s">
        <v>57</v>
      </c>
      <c r="B84" s="16" t="s">
        <v>164</v>
      </c>
      <c r="C84" s="18" t="s">
        <v>168</v>
      </c>
      <c r="D84" s="11" t="s">
        <v>52</v>
      </c>
      <c r="E84" s="19">
        <v>13</v>
      </c>
      <c r="F84" s="19">
        <v>13</v>
      </c>
    </row>
    <row r="85" spans="1:6" ht="56.25" x14ac:dyDescent="0.25">
      <c r="A85" s="1" t="s">
        <v>58</v>
      </c>
      <c r="B85" s="16" t="s">
        <v>165</v>
      </c>
      <c r="C85" s="18" t="s">
        <v>168</v>
      </c>
      <c r="D85" s="11" t="s">
        <v>52</v>
      </c>
      <c r="E85" s="19">
        <v>11</v>
      </c>
      <c r="F85" s="19">
        <v>11</v>
      </c>
    </row>
    <row r="86" spans="1:6" ht="45" x14ac:dyDescent="0.25">
      <c r="A86" s="1" t="s">
        <v>59</v>
      </c>
      <c r="B86" s="16" t="s">
        <v>166</v>
      </c>
      <c r="C86" s="18" t="s">
        <v>168</v>
      </c>
      <c r="D86" s="11" t="s">
        <v>52</v>
      </c>
      <c r="E86" s="19">
        <v>12</v>
      </c>
      <c r="F86" s="19">
        <v>12</v>
      </c>
    </row>
    <row r="87" spans="1:6" ht="33.75" x14ac:dyDescent="0.25">
      <c r="A87" s="1" t="s">
        <v>60</v>
      </c>
      <c r="B87" s="16" t="s">
        <v>167</v>
      </c>
      <c r="C87" s="18" t="s">
        <v>168</v>
      </c>
      <c r="D87" s="11" t="s">
        <v>52</v>
      </c>
      <c r="E87" s="19">
        <v>1</v>
      </c>
      <c r="F87" s="19">
        <v>1</v>
      </c>
    </row>
    <row r="88" spans="1:6" x14ac:dyDescent="0.25">
      <c r="A88" s="1"/>
      <c r="B88" s="1"/>
      <c r="C88" s="11"/>
      <c r="D88" s="11"/>
      <c r="E88" s="5"/>
      <c r="F88" s="11"/>
    </row>
    <row r="89" spans="1:6" x14ac:dyDescent="0.25">
      <c r="A89" s="1">
        <v>10</v>
      </c>
      <c r="B89" s="1" t="s">
        <v>36</v>
      </c>
      <c r="C89" s="11"/>
      <c r="D89" s="11"/>
      <c r="E89" s="5"/>
      <c r="F89" s="11"/>
    </row>
    <row r="90" spans="1:6" x14ac:dyDescent="0.25">
      <c r="A90" s="1"/>
      <c r="B90" s="1"/>
      <c r="C90" s="11"/>
      <c r="D90" s="11"/>
      <c r="E90" s="5"/>
      <c r="F90" s="11"/>
    </row>
    <row r="91" spans="1:6" ht="22.5" x14ac:dyDescent="0.25">
      <c r="A91" s="1" t="s">
        <v>37</v>
      </c>
      <c r="B91" s="16" t="s">
        <v>179</v>
      </c>
      <c r="C91" s="18" t="s">
        <v>187</v>
      </c>
      <c r="D91" s="11" t="s">
        <v>38</v>
      </c>
      <c r="E91" s="5" t="s">
        <v>206</v>
      </c>
      <c r="F91" s="11">
        <f>4.88*2+2.53*2+4.35+4.2+1.78</f>
        <v>25.150000000000002</v>
      </c>
    </row>
    <row r="92" spans="1:6" x14ac:dyDescent="0.25">
      <c r="A92" s="1" t="s">
        <v>169</v>
      </c>
      <c r="B92" s="16" t="s">
        <v>180</v>
      </c>
      <c r="C92" s="18" t="s">
        <v>188</v>
      </c>
      <c r="D92" s="11" t="s">
        <v>38</v>
      </c>
      <c r="E92" s="5">
        <v>30</v>
      </c>
      <c r="F92" s="11">
        <v>30</v>
      </c>
    </row>
    <row r="93" spans="1:6" ht="22.5" x14ac:dyDescent="0.25">
      <c r="A93" s="1" t="s">
        <v>170</v>
      </c>
      <c r="B93" s="16" t="s">
        <v>181</v>
      </c>
      <c r="C93" s="18" t="s">
        <v>168</v>
      </c>
      <c r="D93" s="11" t="s">
        <v>189</v>
      </c>
      <c r="E93" s="5">
        <v>50</v>
      </c>
      <c r="F93" s="11">
        <v>50</v>
      </c>
    </row>
    <row r="94" spans="1:6" ht="33.75" x14ac:dyDescent="0.25">
      <c r="A94" s="1" t="s">
        <v>171</v>
      </c>
      <c r="B94" s="16" t="s">
        <v>191</v>
      </c>
      <c r="C94" s="18" t="s">
        <v>187</v>
      </c>
      <c r="D94" s="11" t="s">
        <v>38</v>
      </c>
      <c r="E94" s="5" t="s">
        <v>190</v>
      </c>
      <c r="F94" s="11">
        <v>12</v>
      </c>
    </row>
    <row r="95" spans="1:6" ht="33.75" x14ac:dyDescent="0.25">
      <c r="A95" s="1" t="s">
        <v>172</v>
      </c>
      <c r="B95" s="16" t="s">
        <v>192</v>
      </c>
      <c r="C95" s="18" t="s">
        <v>187</v>
      </c>
      <c r="D95" s="11" t="s">
        <v>38</v>
      </c>
      <c r="E95" s="5" t="s">
        <v>193</v>
      </c>
      <c r="F95" s="11">
        <v>9.8000000000000007</v>
      </c>
    </row>
    <row r="96" spans="1:6" ht="33.75" x14ac:dyDescent="0.25">
      <c r="A96" s="1" t="s">
        <v>173</v>
      </c>
      <c r="B96" s="16" t="s">
        <v>194</v>
      </c>
      <c r="C96" s="18" t="s">
        <v>187</v>
      </c>
      <c r="D96" s="11" t="s">
        <v>38</v>
      </c>
      <c r="E96" s="5" t="s">
        <v>204</v>
      </c>
      <c r="F96" s="11">
        <v>23</v>
      </c>
    </row>
    <row r="97" spans="1:6" ht="22.5" x14ac:dyDescent="0.25">
      <c r="A97" s="1" t="s">
        <v>174</v>
      </c>
      <c r="B97" s="16" t="s">
        <v>182</v>
      </c>
      <c r="C97" s="18" t="s">
        <v>188</v>
      </c>
      <c r="D97" s="11" t="s">
        <v>38</v>
      </c>
      <c r="E97" s="5" t="s">
        <v>205</v>
      </c>
      <c r="F97" s="11">
        <f>2.4*5</f>
        <v>12</v>
      </c>
    </row>
    <row r="98" spans="1:6" ht="33.75" x14ac:dyDescent="0.25">
      <c r="A98" s="1" t="s">
        <v>175</v>
      </c>
      <c r="B98" s="16" t="s">
        <v>183</v>
      </c>
      <c r="C98" s="18" t="s">
        <v>188</v>
      </c>
      <c r="D98" s="11" t="s">
        <v>38</v>
      </c>
      <c r="E98" s="5" t="s">
        <v>195</v>
      </c>
      <c r="F98" s="2">
        <f>(0.2*0.2*2.5*4)+(0.2*0.2*4.9*2)+(0.05*2+0.1*2)*10*1.15</f>
        <v>4.2420000000000009</v>
      </c>
    </row>
    <row r="99" spans="1:6" ht="33.75" x14ac:dyDescent="0.25">
      <c r="A99" s="1" t="s">
        <v>176</v>
      </c>
      <c r="B99" s="16" t="s">
        <v>184</v>
      </c>
      <c r="C99" s="18" t="s">
        <v>188</v>
      </c>
      <c r="D99" s="11" t="s">
        <v>38</v>
      </c>
      <c r="E99" s="5" t="s">
        <v>195</v>
      </c>
      <c r="F99" s="2">
        <f>(0.2*0.2*2.5*4)+(0.2*0.2*4.9*2)+(0.05*2+0.1*2)*10*1.15</f>
        <v>4.2420000000000009</v>
      </c>
    </row>
    <row r="100" spans="1:6" ht="33.75" x14ac:dyDescent="0.25">
      <c r="A100" s="1" t="s">
        <v>177</v>
      </c>
      <c r="B100" s="16" t="s">
        <v>185</v>
      </c>
      <c r="C100" s="18" t="s">
        <v>188</v>
      </c>
      <c r="D100" s="11" t="s">
        <v>66</v>
      </c>
      <c r="E100" s="5" t="s">
        <v>196</v>
      </c>
      <c r="F100" s="2">
        <f>0.95*0.65</f>
        <v>0.61749999999999994</v>
      </c>
    </row>
    <row r="101" spans="1:6" ht="45" x14ac:dyDescent="0.25">
      <c r="A101" s="1" t="s">
        <v>178</v>
      </c>
      <c r="B101" s="16" t="s">
        <v>186</v>
      </c>
      <c r="C101" s="18" t="s">
        <v>187</v>
      </c>
      <c r="D101" s="11" t="s">
        <v>38</v>
      </c>
      <c r="E101" s="5" t="s">
        <v>197</v>
      </c>
      <c r="F101" s="11">
        <f>1.9*3+7.13</f>
        <v>12.829999999999998</v>
      </c>
    </row>
    <row r="102" spans="1:6" x14ac:dyDescent="0.25">
      <c r="D102" s="6"/>
      <c r="F102" s="6"/>
    </row>
    <row r="103" spans="1:6" x14ac:dyDescent="0.25">
      <c r="D103" s="6"/>
      <c r="F103" s="6"/>
    </row>
    <row r="104" spans="1:6" x14ac:dyDescent="0.25">
      <c r="D104" s="6"/>
      <c r="F104" s="6"/>
    </row>
    <row r="105" spans="1:6" x14ac:dyDescent="0.25">
      <c r="D105" s="6"/>
      <c r="F105" s="6"/>
    </row>
    <row r="106" spans="1:6" x14ac:dyDescent="0.25">
      <c r="D106" s="6"/>
      <c r="F106" s="6"/>
    </row>
    <row r="107" spans="1:6" x14ac:dyDescent="0.25">
      <c r="D107" s="6"/>
      <c r="F107" s="6"/>
    </row>
    <row r="108" spans="1:6" x14ac:dyDescent="0.25">
      <c r="D108" s="6"/>
      <c r="F108" s="6"/>
    </row>
    <row r="109" spans="1:6" x14ac:dyDescent="0.25">
      <c r="D109" s="6"/>
      <c r="F109" s="6"/>
    </row>
    <row r="110" spans="1:6" x14ac:dyDescent="0.25">
      <c r="D110" s="6"/>
      <c r="F110" s="6"/>
    </row>
    <row r="111" spans="1:6" x14ac:dyDescent="0.25">
      <c r="D111" s="6"/>
      <c r="F111" s="6"/>
    </row>
    <row r="112" spans="1:6" x14ac:dyDescent="0.25">
      <c r="D112" s="6"/>
      <c r="F112" s="6"/>
    </row>
    <row r="113" spans="4:6" x14ac:dyDescent="0.25">
      <c r="D113" s="6"/>
      <c r="F113" s="6"/>
    </row>
    <row r="114" spans="4:6" x14ac:dyDescent="0.25">
      <c r="D114" s="6"/>
      <c r="F114" s="6"/>
    </row>
    <row r="115" spans="4:6" x14ac:dyDescent="0.25">
      <c r="D115" s="6"/>
      <c r="F115" s="6"/>
    </row>
    <row r="116" spans="4:6" x14ac:dyDescent="0.25">
      <c r="D116" s="6"/>
      <c r="F116" s="6"/>
    </row>
    <row r="117" spans="4:6" x14ac:dyDescent="0.25">
      <c r="D117" s="6"/>
      <c r="F117" s="6"/>
    </row>
    <row r="118" spans="4:6" x14ac:dyDescent="0.25">
      <c r="D118" s="6"/>
      <c r="F118" s="6"/>
    </row>
    <row r="119" spans="4:6" x14ac:dyDescent="0.25">
      <c r="D119" s="6"/>
      <c r="F119" s="6"/>
    </row>
    <row r="120" spans="4:6" x14ac:dyDescent="0.25">
      <c r="D120" s="6"/>
      <c r="F120" s="6"/>
    </row>
    <row r="121" spans="4:6" x14ac:dyDescent="0.25">
      <c r="D121" s="6"/>
      <c r="F121" s="6"/>
    </row>
    <row r="122" spans="4:6" x14ac:dyDescent="0.25">
      <c r="D122" s="6"/>
      <c r="F122" s="6"/>
    </row>
    <row r="123" spans="4:6" x14ac:dyDescent="0.25">
      <c r="D123" s="6"/>
      <c r="F123" s="6"/>
    </row>
    <row r="124" spans="4:6" x14ac:dyDescent="0.25">
      <c r="D124" s="6"/>
      <c r="F124" s="6"/>
    </row>
    <row r="125" spans="4:6" x14ac:dyDescent="0.25">
      <c r="D125" s="6"/>
      <c r="F125" s="6"/>
    </row>
    <row r="126" spans="4:6" x14ac:dyDescent="0.25">
      <c r="D126" s="6"/>
      <c r="F126" s="6"/>
    </row>
    <row r="127" spans="4:6" x14ac:dyDescent="0.25">
      <c r="D127" s="6"/>
      <c r="F127" s="6"/>
    </row>
    <row r="128" spans="4:6" x14ac:dyDescent="0.25">
      <c r="D128" s="6"/>
      <c r="F128" s="6"/>
    </row>
    <row r="129" spans="4:6" x14ac:dyDescent="0.25">
      <c r="D129" s="6"/>
      <c r="F129" s="6"/>
    </row>
    <row r="130" spans="4:6" x14ac:dyDescent="0.25">
      <c r="D130" s="6"/>
      <c r="F130" s="6"/>
    </row>
    <row r="131" spans="4:6" x14ac:dyDescent="0.25">
      <c r="D131" s="6"/>
      <c r="F131" s="6"/>
    </row>
    <row r="132" spans="4:6" x14ac:dyDescent="0.25">
      <c r="D132" s="6"/>
      <c r="F132" s="6"/>
    </row>
    <row r="133" spans="4:6" x14ac:dyDescent="0.25">
      <c r="D133" s="6"/>
      <c r="F133" s="6"/>
    </row>
    <row r="134" spans="4:6" x14ac:dyDescent="0.25">
      <c r="D134" s="6"/>
      <c r="F134" s="6"/>
    </row>
    <row r="135" spans="4:6" x14ac:dyDescent="0.25">
      <c r="D135" s="6"/>
      <c r="F135" s="6"/>
    </row>
    <row r="136" spans="4:6" x14ac:dyDescent="0.25">
      <c r="D136" s="6"/>
      <c r="F136" s="6"/>
    </row>
    <row r="137" spans="4:6" x14ac:dyDescent="0.25">
      <c r="D137" s="6"/>
      <c r="F137" s="6"/>
    </row>
    <row r="138" spans="4:6" x14ac:dyDescent="0.25">
      <c r="D138" s="6"/>
      <c r="F138" s="6"/>
    </row>
    <row r="139" spans="4:6" x14ac:dyDescent="0.25">
      <c r="D139" s="6"/>
      <c r="F139" s="6"/>
    </row>
    <row r="140" spans="4:6" x14ac:dyDescent="0.25">
      <c r="D140" s="6"/>
      <c r="F140" s="6"/>
    </row>
    <row r="141" spans="4:6" x14ac:dyDescent="0.25">
      <c r="D141" s="6"/>
      <c r="F141" s="6"/>
    </row>
    <row r="142" spans="4:6" x14ac:dyDescent="0.25">
      <c r="D142" s="6"/>
      <c r="F142" s="6"/>
    </row>
    <row r="143" spans="4:6" x14ac:dyDescent="0.25">
      <c r="D143" s="6"/>
      <c r="F143" s="6"/>
    </row>
    <row r="144" spans="4:6" x14ac:dyDescent="0.25">
      <c r="D144" s="6"/>
      <c r="F144" s="6"/>
    </row>
    <row r="145" spans="4:6" x14ac:dyDescent="0.25">
      <c r="D145" s="6"/>
      <c r="F145" s="6"/>
    </row>
    <row r="146" spans="4:6" x14ac:dyDescent="0.25">
      <c r="D146" s="6"/>
      <c r="F146" s="6"/>
    </row>
    <row r="147" spans="4:6" x14ac:dyDescent="0.25">
      <c r="D147" s="6"/>
      <c r="F147" s="6"/>
    </row>
    <row r="148" spans="4:6" x14ac:dyDescent="0.25">
      <c r="D148" s="6"/>
      <c r="F148" s="6"/>
    </row>
    <row r="149" spans="4:6" x14ac:dyDescent="0.25">
      <c r="D149" s="6"/>
      <c r="F149" s="6"/>
    </row>
    <row r="150" spans="4:6" x14ac:dyDescent="0.25">
      <c r="D150" s="6"/>
      <c r="F150" s="6"/>
    </row>
    <row r="151" spans="4:6" x14ac:dyDescent="0.25">
      <c r="D151" s="6"/>
      <c r="F151" s="6"/>
    </row>
  </sheetData>
  <sheetProtection algorithmName="SHA-512" hashValue="EW7J3P3tTa2ZTPdePlaARRv3G/Cc9Iboh95CKzq/oc9KwcGHMXwFpTpQfjyiGnjHP+6ydh1ALQ6oWBsDz3/ihw==" saltValue="2dB6TOhIRIVp3SHoXmJC0w==" spinCount="100000" sheet="1" formatCells="0" formatColumns="0" formatRows="0" insertColumns="0" insertRows="0" insertHyperlinks="0" deleteColumns="0" deleteRows="0" sort="0" autoFilter="0" pivotTables="0"/>
  <mergeCells count="3">
    <mergeCell ref="A1:F1"/>
    <mergeCell ref="A3:F3"/>
    <mergeCell ref="A2:F2"/>
  </mergeCells>
  <phoneticPr fontId="2" type="noConversion"/>
  <pageMargins left="0.25" right="0.25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2020-08-12T21:16:11Z</cp:lastPrinted>
  <dcterms:created xsi:type="dcterms:W3CDTF">2019-07-04T16:10:12Z</dcterms:created>
  <dcterms:modified xsi:type="dcterms:W3CDTF">2020-08-12T21:16:38Z</dcterms:modified>
</cp:coreProperties>
</file>